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BreakEven" sheetId="1" r:id="rId1"/>
  </sheets>
  <calcPr calcId="124519" fullCalcOnLoad="1"/>
</workbook>
</file>

<file path=xl/sharedStrings.xml><?xml version="1.0" encoding="utf-8"?>
<sst xmlns="http://schemas.openxmlformats.org/spreadsheetml/2006/main" count="89" uniqueCount="86">
  <si>
    <t>Sales Price</t>
  </si>
  <si>
    <t>Fixed Monthly Costs</t>
  </si>
  <si>
    <t>Costs</t>
  </si>
  <si>
    <t>Price</t>
  </si>
  <si>
    <t>Rent</t>
  </si>
  <si>
    <t>Salaries</t>
  </si>
  <si>
    <t>Electricity</t>
  </si>
  <si>
    <t>Social Media Services</t>
  </si>
  <si>
    <t>Total Monthly Cost</t>
  </si>
  <si>
    <t>Start-Up Costs</t>
  </si>
  <si>
    <t>Fabrication Table</t>
  </si>
  <si>
    <t>Mig Welder</t>
  </si>
  <si>
    <t>Plasma Cutter</t>
  </si>
  <si>
    <t>Air Compressor</t>
  </si>
  <si>
    <t>Bench Grinder</t>
  </si>
  <si>
    <t>Angle Grinder</t>
  </si>
  <si>
    <t>Metal Saw</t>
  </si>
  <si>
    <t>Misc Tools</t>
  </si>
  <si>
    <t>Total Start-Up Costs</t>
  </si>
  <si>
    <t>Loan Period (months)</t>
  </si>
  <si>
    <t>Loan Payment (per month)</t>
  </si>
  <si>
    <t>Variable Costs</t>
  </si>
  <si>
    <t>Item</t>
  </si>
  <si>
    <t>No of Units</t>
  </si>
  <si>
    <t>Per Unit Price</t>
  </si>
  <si>
    <t>Steel</t>
  </si>
  <si>
    <t>Welding Wire</t>
  </si>
  <si>
    <t>AR/CO2 Gas</t>
  </si>
  <si>
    <t>Paint</t>
  </si>
  <si>
    <t>Electricity (Prod)</t>
  </si>
  <si>
    <t>Total Variable Costs (materials)</t>
  </si>
  <si>
    <t>Labour Cost</t>
  </si>
  <si>
    <t>Wage</t>
  </si>
  <si>
    <t>Hours per kit</t>
  </si>
  <si>
    <t>Labour Cost per kit</t>
  </si>
  <si>
    <t>(Salaries in fixed cost)</t>
  </si>
  <si>
    <t>Cost Type</t>
  </si>
  <si>
    <t>Cost</t>
  </si>
  <si>
    <t>Final Monthly Cost (Total Monthly + Loan Payment)</t>
  </si>
  <si>
    <t>Final Variable Cost per kit</t>
  </si>
  <si>
    <t>Contribution Margin (per kit)</t>
  </si>
  <si>
    <t>Break Even Point in Units</t>
  </si>
  <si>
    <t>Months</t>
  </si>
  <si>
    <t>Units Sold</t>
  </si>
  <si>
    <t>Monthly Profit</t>
  </si>
  <si>
    <t>Cumulative Profit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</si>
  <si>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</si>
  <si>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</si>
  <si>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</si>
  <si>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</si>
  <si>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</si>
  <si>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</si>
  <si>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</si>
  <si>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</si>
  <si>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</si>
  <si>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</si>
  <si>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</si>
  <si>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</si>
  <si>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</si>
  <si>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</si>
  <si>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</si>
  <si>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</si>
  <si>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</si>
  <si>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</si>
  <si>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</si>
  <si>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</si>
  <si>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</si>
  <si>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</si>
  <si>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</si>
  <si>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</si>
  <si>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Month 25</t>
  </si>
  <si>
    <t>Month 26</t>
  </si>
  <si>
    <t>Month 27</t>
  </si>
  <si>
    <t>Month 28</t>
  </si>
  <si>
    <t>Month 29</t>
  </si>
  <si>
    <t>Month 30</t>
  </si>
  <si>
    <t>Month 31</t>
  </si>
  <si>
    <t>Month 32</t>
  </si>
  <si>
    <t>Month 33</t>
  </si>
  <si>
    <t>Month 34</t>
  </si>
  <si>
    <t>Month 35</t>
  </si>
  <si>
    <t>Month 36</t>
  </si>
  <si>
    <t>Type</t>
  </si>
  <si>
    <t>Month Reached</t>
  </si>
  <si>
    <t>Break Even Units</t>
  </si>
  <si>
    <t>First Profit</t>
  </si>
</sst>
</file>

<file path=xl/styles.xml><?xml version="1.0" encoding="utf-8"?>
<styleSheet xmlns="http://schemas.openxmlformats.org/spreadsheetml/2006/main">
  <numFmts count="2">
    <numFmt numFmtId="164" formatCode="$#,##0.00"/>
    <numFmt numFmtId="165" formatCode="0.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AD3"/>
        <bgColor indexed="64"/>
      </patternFill>
    </fill>
    <fill>
      <patternFill patternType="solid">
        <fgColor rgb="FFFCE5C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164" fontId="0" fillId="0" borderId="0" xfId="0" applyNumberFormat="1"/>
    <xf numFmtId="0" fontId="1" fillId="3" borderId="0" xfId="0" applyFont="1" applyFill="1"/>
    <xf numFmtId="0" fontId="1" fillId="0" borderId="0" xfId="0" applyFont="1"/>
    <xf numFmtId="1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63"/>
  <sheetViews>
    <sheetView tabSelected="1" workbookViewId="0"/>
  </sheetViews>
  <sheetFormatPr defaultRowHeight="15"/>
  <cols>
    <col min="1" max="1" width="28.7109375" customWidth="1"/>
    <col min="2" max="2" width="16.7109375" customWidth="1"/>
    <col min="4" max="4" width="28.7109375" customWidth="1"/>
    <col min="5" max="5" width="14.7109375" customWidth="1"/>
    <col min="6" max="6" width="2.7109375" customWidth="1"/>
    <col min="7" max="7" width="28.7109375" customWidth="1"/>
    <col min="8" max="10" width="14.7109375" customWidth="1"/>
    <col min="12" max="12" width="26.7109375" customWidth="1"/>
    <col min="13" max="13" width="14.7109375" customWidth="1"/>
  </cols>
  <sheetData>
    <row r="1" spans="1:13">
      <c r="A1" s="1" t="s">
        <v>0</v>
      </c>
      <c r="B1" s="2">
        <v>70</v>
      </c>
    </row>
    <row r="3" spans="1:13">
      <c r="A3" s="3" t="s">
        <v>1</v>
      </c>
      <c r="D3" s="3" t="s">
        <v>9</v>
      </c>
      <c r="G3" s="3" t="s">
        <v>21</v>
      </c>
      <c r="L3" s="3" t="s">
        <v>31</v>
      </c>
    </row>
    <row r="5" spans="1:13">
      <c r="A5" s="4" t="s">
        <v>2</v>
      </c>
      <c r="B5" s="4" t="s">
        <v>3</v>
      </c>
      <c r="D5" s="4" t="s">
        <v>2</v>
      </c>
      <c r="E5" s="4" t="s">
        <v>3</v>
      </c>
      <c r="G5" s="4" t="s">
        <v>22</v>
      </c>
      <c r="H5" s="4" t="s">
        <v>3</v>
      </c>
      <c r="I5" s="4" t="s">
        <v>23</v>
      </c>
      <c r="J5" s="4" t="s">
        <v>24</v>
      </c>
      <c r="L5" s="4" t="s">
        <v>32</v>
      </c>
      <c r="M5" s="4" t="s">
        <v>33</v>
      </c>
    </row>
    <row r="6" spans="1:13">
      <c r="A6" t="s">
        <v>4</v>
      </c>
      <c r="B6" s="2">
        <v>1000</v>
      </c>
      <c r="D6" t="s">
        <v>10</v>
      </c>
      <c r="E6" s="2">
        <v>1100</v>
      </c>
      <c r="G6" t="s">
        <v>25</v>
      </c>
      <c r="H6" s="2">
        <v>25</v>
      </c>
      <c r="I6" s="5">
        <v>1</v>
      </c>
      <c r="J6" s="2">
        <f>H6/I6</f>
        <v>0</v>
      </c>
      <c r="L6" s="2">
        <v>22</v>
      </c>
      <c r="M6" s="6">
        <v>0.75</v>
      </c>
    </row>
    <row r="7" spans="1:13">
      <c r="A7" t="s">
        <v>5</v>
      </c>
      <c r="B7" s="2">
        <v>2400</v>
      </c>
      <c r="D7" t="s">
        <v>11</v>
      </c>
      <c r="E7" s="2">
        <v>725</v>
      </c>
      <c r="G7" t="s">
        <v>26</v>
      </c>
      <c r="H7" s="2">
        <v>44</v>
      </c>
      <c r="I7" s="5">
        <v>25</v>
      </c>
      <c r="J7" s="2">
        <f>H7/I7</f>
        <v>0</v>
      </c>
    </row>
    <row r="8" spans="1:13">
      <c r="A8" t="s">
        <v>6</v>
      </c>
      <c r="B8" s="2">
        <v>400</v>
      </c>
      <c r="D8" t="s">
        <v>12</v>
      </c>
      <c r="E8" s="2">
        <v>850</v>
      </c>
      <c r="G8" t="s">
        <v>27</v>
      </c>
      <c r="H8" s="2">
        <v>80</v>
      </c>
      <c r="I8" s="5">
        <v>60</v>
      </c>
      <c r="J8" s="2">
        <f>H8/I8</f>
        <v>0</v>
      </c>
      <c r="L8" s="4" t="s">
        <v>34</v>
      </c>
      <c r="M8" s="2">
        <f>L6*M6</f>
        <v>0</v>
      </c>
    </row>
    <row r="9" spans="1:13">
      <c r="A9" t="s">
        <v>7</v>
      </c>
      <c r="B9" s="2">
        <v>400</v>
      </c>
      <c r="D9" t="s">
        <v>13</v>
      </c>
      <c r="E9" s="2">
        <v>900</v>
      </c>
      <c r="G9" t="s">
        <v>28</v>
      </c>
      <c r="H9" s="2">
        <v>20</v>
      </c>
      <c r="I9" s="5">
        <v>24</v>
      </c>
      <c r="J9" s="2">
        <f>H9/I9</f>
        <v>0</v>
      </c>
      <c r="L9" t="s">
        <v>35</v>
      </c>
    </row>
    <row r="10" spans="1:13">
      <c r="A10" s="4" t="s">
        <v>8</v>
      </c>
      <c r="B10" s="2">
        <f>SUM(B6:B9)</f>
        <v>0</v>
      </c>
      <c r="D10" t="s">
        <v>14</v>
      </c>
      <c r="E10" s="2">
        <v>125</v>
      </c>
      <c r="G10" t="s">
        <v>29</v>
      </c>
      <c r="H10" s="2">
        <v>3</v>
      </c>
      <c r="I10" s="5">
        <v>1</v>
      </c>
      <c r="J10" s="2">
        <f>H10/I10</f>
        <v>0</v>
      </c>
    </row>
    <row r="11" spans="1:13">
      <c r="D11" t="s">
        <v>15</v>
      </c>
      <c r="E11" s="2">
        <v>50</v>
      </c>
    </row>
    <row r="12" spans="1:13">
      <c r="D12" t="s">
        <v>16</v>
      </c>
      <c r="E12" s="2">
        <v>700</v>
      </c>
      <c r="G12" s="4" t="s">
        <v>30</v>
      </c>
      <c r="J12" s="2">
        <f>SUM(J6:J10)</f>
        <v>0</v>
      </c>
    </row>
    <row r="13" spans="1:13">
      <c r="D13" t="s">
        <v>17</v>
      </c>
      <c r="E13" s="2">
        <v>1000</v>
      </c>
    </row>
    <row r="14" spans="1:13">
      <c r="D14" s="4" t="s">
        <v>18</v>
      </c>
      <c r="E14" s="2">
        <f>SUM(E6:E13)</f>
        <v>0</v>
      </c>
    </row>
    <row r="15" spans="1:13">
      <c r="D15" s="4" t="s">
        <v>19</v>
      </c>
      <c r="E15" s="5">
        <v>24</v>
      </c>
    </row>
    <row r="16" spans="1:13">
      <c r="D16" s="4" t="s">
        <v>20</v>
      </c>
      <c r="E16" s="2">
        <f>E14/E15</f>
        <v>0</v>
      </c>
    </row>
    <row r="18" spans="1:7">
      <c r="A18" s="4" t="s">
        <v>36</v>
      </c>
      <c r="B18" s="4" t="s">
        <v>37</v>
      </c>
    </row>
    <row r="19" spans="1:7">
      <c r="A19" t="s">
        <v>38</v>
      </c>
      <c r="B19" s="2">
        <f>B10+E16</f>
        <v>0</v>
      </c>
    </row>
    <row r="20" spans="1:7">
      <c r="A20" t="s">
        <v>39</v>
      </c>
      <c r="B20" s="2">
        <f>J12+M8</f>
        <v>0</v>
      </c>
    </row>
    <row r="21" spans="1:7">
      <c r="A21" t="s">
        <v>40</v>
      </c>
      <c r="B21" s="2">
        <f>B1-B20</f>
        <v>0</v>
      </c>
    </row>
    <row r="23" spans="1:7">
      <c r="A23" s="1" t="s">
        <v>41</v>
      </c>
      <c r="B23" s="5">
        <f>ROUNDUP(B19/B21,0)</f>
        <v>0</v>
      </c>
    </row>
    <row r="27" spans="1:7">
      <c r="A27" s="4" t="s">
        <v>42</v>
      </c>
      <c r="B27" s="4" t="s">
        <v>43</v>
      </c>
      <c r="C27" s="4" t="s">
        <v>44</v>
      </c>
      <c r="D27" s="4" t="s">
        <v>45</v>
      </c>
      <c r="F27" s="4" t="s">
        <v>82</v>
      </c>
      <c r="G27" s="4" t="s">
        <v>83</v>
      </c>
    </row>
    <row r="28" spans="1:7">
      <c r="A28" t="s">
        <v>46</v>
      </c>
      <c r="B28" s="5">
        <f>ROUND(50*1.1^0,0)</f>
        <v>0</v>
      </c>
      <c r="C28" s="2">
        <f>B28*$B$21-$B$19</f>
        <v>0</v>
      </c>
      <c r="D28" s="2">
        <f>C28</f>
        <v>0</v>
      </c>
      <c r="F28" t="s">
        <v>84</v>
      </c>
      <c r="G28">
        <f>INDEX($A$28:$A$63, MATCH(TRUE, $B$28:$B$63&gt;=$B$23, 0))</f>
        <v>0</v>
      </c>
    </row>
    <row r="29" spans="1:7">
      <c r="A29" t="s">
        <v>47</v>
      </c>
      <c r="B29" s="5">
        <f>ROUND(50*1.1^1,0)</f>
        <v>0</v>
      </c>
      <c r="C29" s="2">
        <f>B29*$B$21-$B$19</f>
        <v>0</v>
      </c>
      <c r="D29" s="2">
        <f>D28+C29</f>
        <v>0</v>
      </c>
      <c r="F29" t="s">
        <v>85</v>
      </c>
      <c r="G29">
        <f>IFERROR(INDEX($A$28:$A$63, MATCH(TRUE, $D$28:$D$63&gt;=0, 0)), "Not within range")</f>
        <v>0</v>
      </c>
    </row>
    <row r="30" spans="1:7">
      <c r="A30" t="s">
        <v>48</v>
      </c>
      <c r="B30" s="5">
        <f>ROUND(50*1.1^2,0)</f>
        <v>0</v>
      </c>
      <c r="C30" s="2">
        <f>B30*$B$21-$B$19</f>
        <v>0</v>
      </c>
      <c r="D30" s="2">
        <f>D29+C30</f>
        <v>0</v>
      </c>
    </row>
    <row r="31" spans="1:7">
      <c r="A31" t="s">
        <v>49</v>
      </c>
      <c r="B31" s="5">
        <f>ROUND(50*1.1^3,0)</f>
        <v>0</v>
      </c>
      <c r="C31" s="2">
        <f>B31*$B$21-$B$19</f>
        <v>0</v>
      </c>
      <c r="D31" s="2">
        <f>D30+C31</f>
        <v>0</v>
      </c>
    </row>
    <row r="32" spans="1:7">
      <c r="A32" t="s">
        <v>50</v>
      </c>
      <c r="B32" s="5">
        <f>ROUND(50*1.1^4,0)</f>
        <v>0</v>
      </c>
      <c r="C32" s="2">
        <f>B32*$B$21-$B$19</f>
        <v>0</v>
      </c>
      <c r="D32" s="2">
        <f>D31+C32</f>
        <v>0</v>
      </c>
    </row>
    <row r="33" spans="1:4">
      <c r="A33" t="s">
        <v>51</v>
      </c>
      <c r="B33" s="5">
        <f>ROUND(50*1.1^5,0)</f>
        <v>0</v>
      </c>
      <c r="C33" s="2">
        <f>B33*$B$21-$B$19</f>
        <v>0</v>
      </c>
      <c r="D33" s="2">
        <f>D32+C33</f>
        <v>0</v>
      </c>
    </row>
    <row r="34" spans="1:4">
      <c r="A34" t="s">
        <v>52</v>
      </c>
      <c r="B34" s="5">
        <f>ROUND(50*1.1^6,0)</f>
        <v>0</v>
      </c>
      <c r="C34" s="2">
        <f>B34*$B$21-$B$19</f>
        <v>0</v>
      </c>
      <c r="D34" s="2">
        <f>D33+C34</f>
        <v>0</v>
      </c>
    </row>
    <row r="35" spans="1:4">
      <c r="A35" t="s">
        <v>53</v>
      </c>
      <c r="B35" s="5">
        <f>ROUND(50*1.1^7,0)</f>
        <v>0</v>
      </c>
      <c r="C35" s="2">
        <f>B35*$B$21-$B$19</f>
        <v>0</v>
      </c>
      <c r="D35" s="2">
        <f>D34+C35</f>
        <v>0</v>
      </c>
    </row>
    <row r="36" spans="1:4">
      <c r="A36" t="s">
        <v>54</v>
      </c>
      <c r="B36" s="5">
        <f>ROUND(50*1.1^8,0)</f>
        <v>0</v>
      </c>
      <c r="C36" s="2">
        <f>B36*$B$21-$B$19</f>
        <v>0</v>
      </c>
      <c r="D36" s="2">
        <f>D35+C36</f>
        <v>0</v>
      </c>
    </row>
    <row r="37" spans="1:4">
      <c r="A37" t="s">
        <v>55</v>
      </c>
      <c r="B37" s="5">
        <f>ROUND(50*1.1^9,0)</f>
        <v>0</v>
      </c>
      <c r="C37" s="2">
        <f>B37*$B$21-$B$19</f>
        <v>0</v>
      </c>
      <c r="D37" s="2">
        <f>D36+C37</f>
        <v>0</v>
      </c>
    </row>
    <row r="38" spans="1:4">
      <c r="A38" t="s">
        <v>56</v>
      </c>
      <c r="B38" s="5">
        <f>ROUND(50*1.1^10,0)</f>
        <v>0</v>
      </c>
      <c r="C38" s="2">
        <f>B38*$B$21-$B$19</f>
        <v>0</v>
      </c>
      <c r="D38" s="2">
        <f>D37+C38</f>
        <v>0</v>
      </c>
    </row>
    <row r="39" spans="1:4">
      <c r="A39" t="s">
        <v>57</v>
      </c>
      <c r="B39" s="5">
        <f>ROUND(50*1.1^11,0)</f>
        <v>0</v>
      </c>
      <c r="C39" s="2">
        <f>B39*$B$21-$B$19</f>
        <v>0</v>
      </c>
      <c r="D39" s="2">
        <f>D38+C39</f>
        <v>0</v>
      </c>
    </row>
    <row r="40" spans="1:4">
      <c r="A40" t="s">
        <v>58</v>
      </c>
      <c r="B40" s="5">
        <f>ROUND(50*1.1^12,0)</f>
        <v>0</v>
      </c>
      <c r="C40" s="2">
        <f>B40*$B$21-$B$19</f>
        <v>0</v>
      </c>
      <c r="D40" s="2">
        <f>D39+C40</f>
        <v>0</v>
      </c>
    </row>
    <row r="41" spans="1:4">
      <c r="A41" t="s">
        <v>59</v>
      </c>
      <c r="B41" s="5">
        <f>ROUND(50*1.1^13,0)</f>
        <v>0</v>
      </c>
      <c r="C41" s="2">
        <f>B41*$B$21-$B$19</f>
        <v>0</v>
      </c>
      <c r="D41" s="2">
        <f>D40+C41</f>
        <v>0</v>
      </c>
    </row>
    <row r="42" spans="1:4">
      <c r="A42" t="s">
        <v>60</v>
      </c>
      <c r="B42" s="5">
        <f>ROUND(50*1.1^14,0)</f>
        <v>0</v>
      </c>
      <c r="C42" s="2">
        <f>B42*$B$21-$B$19</f>
        <v>0</v>
      </c>
      <c r="D42" s="2">
        <f>D41+C42</f>
        <v>0</v>
      </c>
    </row>
    <row r="43" spans="1:4">
      <c r="A43" t="s">
        <v>61</v>
      </c>
      <c r="B43" s="5">
        <f>ROUND(50*1.1^15,0)</f>
        <v>0</v>
      </c>
      <c r="C43" s="2">
        <f>B43*$B$21-$B$19</f>
        <v>0</v>
      </c>
      <c r="D43" s="2">
        <f>D42+C43</f>
        <v>0</v>
      </c>
    </row>
    <row r="44" spans="1:4">
      <c r="A44" t="s">
        <v>62</v>
      </c>
      <c r="B44" s="5">
        <f>ROUND(50*1.1^16,0)</f>
        <v>0</v>
      </c>
      <c r="C44" s="2">
        <f>B44*$B$21-$B$19</f>
        <v>0</v>
      </c>
      <c r="D44" s="2">
        <f>D43+C44</f>
        <v>0</v>
      </c>
    </row>
    <row r="45" spans="1:4">
      <c r="A45" t="s">
        <v>63</v>
      </c>
      <c r="B45" s="5">
        <f>ROUND(50*1.1^17,0)</f>
        <v>0</v>
      </c>
      <c r="C45" s="2">
        <f>B45*$B$21-$B$19</f>
        <v>0</v>
      </c>
      <c r="D45" s="2">
        <f>D44+C45</f>
        <v>0</v>
      </c>
    </row>
    <row r="46" spans="1:4">
      <c r="A46" t="s">
        <v>64</v>
      </c>
      <c r="B46" s="5">
        <f>ROUND(50*1.1^18,0)</f>
        <v>0</v>
      </c>
      <c r="C46" s="2">
        <f>B46*$B$21-$B$19</f>
        <v>0</v>
      </c>
      <c r="D46" s="2">
        <f>D45+C46</f>
        <v>0</v>
      </c>
    </row>
    <row r="47" spans="1:4">
      <c r="A47" t="s">
        <v>65</v>
      </c>
      <c r="B47" s="5">
        <f>ROUND(50*1.1^19,0)</f>
        <v>0</v>
      </c>
      <c r="C47" s="2">
        <f>B47*$B$21-$B$19</f>
        <v>0</v>
      </c>
      <c r="D47" s="2">
        <f>D46+C47</f>
        <v>0</v>
      </c>
    </row>
    <row r="48" spans="1:4">
      <c r="A48" t="s">
        <v>66</v>
      </c>
      <c r="B48" s="5">
        <f>ROUND(50*1.1^20,0)</f>
        <v>0</v>
      </c>
      <c r="C48" s="2">
        <f>B48*$B$21-$B$19</f>
        <v>0</v>
      </c>
      <c r="D48" s="2">
        <f>D47+C48</f>
        <v>0</v>
      </c>
    </row>
    <row r="49" spans="1:4">
      <c r="A49" t="s">
        <v>67</v>
      </c>
      <c r="B49" s="5">
        <f>ROUND(50*1.1^21,0)</f>
        <v>0</v>
      </c>
      <c r="C49" s="2">
        <f>B49*$B$21-$B$19</f>
        <v>0</v>
      </c>
      <c r="D49" s="2">
        <f>D48+C49</f>
        <v>0</v>
      </c>
    </row>
    <row r="50" spans="1:4">
      <c r="A50" t="s">
        <v>68</v>
      </c>
      <c r="B50" s="5">
        <f>ROUND(50*1.1^22,0)</f>
        <v>0</v>
      </c>
      <c r="C50" s="2">
        <f>B50*$B$21-$B$19</f>
        <v>0</v>
      </c>
      <c r="D50" s="2">
        <f>D49+C50</f>
        <v>0</v>
      </c>
    </row>
    <row r="51" spans="1:4">
      <c r="A51" t="s">
        <v>69</v>
      </c>
      <c r="B51" s="5">
        <f>ROUND(50*1.1^23,0)</f>
        <v>0</v>
      </c>
      <c r="C51" s="2">
        <f>B51*$B$21-$B$19</f>
        <v>0</v>
      </c>
      <c r="D51" s="2">
        <f>D50+C51</f>
        <v>0</v>
      </c>
    </row>
    <row r="52" spans="1:4">
      <c r="A52" t="s">
        <v>70</v>
      </c>
      <c r="B52" s="5">
        <f>ROUND(50*1.1^24,0)</f>
        <v>0</v>
      </c>
      <c r="C52" s="2">
        <f>B52*$B$21-$B$19</f>
        <v>0</v>
      </c>
      <c r="D52" s="2">
        <f>D51+C52</f>
        <v>0</v>
      </c>
    </row>
    <row r="53" spans="1:4">
      <c r="A53" t="s">
        <v>71</v>
      </c>
      <c r="B53" s="5">
        <f>ROUND(50*1.1^25,0)</f>
        <v>0</v>
      </c>
      <c r="C53" s="2">
        <f>B53*$B$21-$B$19</f>
        <v>0</v>
      </c>
      <c r="D53" s="2">
        <f>D52+C53</f>
        <v>0</v>
      </c>
    </row>
    <row r="54" spans="1:4">
      <c r="A54" t="s">
        <v>72</v>
      </c>
      <c r="B54" s="5">
        <f>ROUND(50*1.1^26,0)</f>
        <v>0</v>
      </c>
      <c r="C54" s="2">
        <f>B54*$B$21-$B$19</f>
        <v>0</v>
      </c>
      <c r="D54" s="2">
        <f>D53+C54</f>
        <v>0</v>
      </c>
    </row>
    <row r="55" spans="1:4">
      <c r="A55" t="s">
        <v>73</v>
      </c>
      <c r="B55" s="5">
        <f>ROUND(50*1.1^27,0)</f>
        <v>0</v>
      </c>
      <c r="C55" s="2">
        <f>B55*$B$21-$B$19</f>
        <v>0</v>
      </c>
      <c r="D55" s="2">
        <f>D54+C55</f>
        <v>0</v>
      </c>
    </row>
    <row r="56" spans="1:4">
      <c r="A56" t="s">
        <v>74</v>
      </c>
      <c r="B56" s="5">
        <f>ROUND(50*1.1^28,0)</f>
        <v>0</v>
      </c>
      <c r="C56" s="2">
        <f>B56*$B$21-$B$19</f>
        <v>0</v>
      </c>
      <c r="D56" s="2">
        <f>D55+C56</f>
        <v>0</v>
      </c>
    </row>
    <row r="57" spans="1:4">
      <c r="A57" t="s">
        <v>75</v>
      </c>
      <c r="B57" s="5">
        <f>ROUND(50*1.1^29,0)</f>
        <v>0</v>
      </c>
      <c r="C57" s="2">
        <f>B57*$B$21-$B$19</f>
        <v>0</v>
      </c>
      <c r="D57" s="2">
        <f>D56+C57</f>
        <v>0</v>
      </c>
    </row>
    <row r="58" spans="1:4">
      <c r="A58" t="s">
        <v>76</v>
      </c>
      <c r="B58" s="5">
        <f>ROUND(50*1.1^30,0)</f>
        <v>0</v>
      </c>
      <c r="C58" s="2">
        <f>B58*$B$21-$B$19</f>
        <v>0</v>
      </c>
      <c r="D58" s="2">
        <f>D57+C58</f>
        <v>0</v>
      </c>
    </row>
    <row r="59" spans="1:4">
      <c r="A59" t="s">
        <v>77</v>
      </c>
      <c r="B59" s="5">
        <f>ROUND(50*1.1^31,0)</f>
        <v>0</v>
      </c>
      <c r="C59" s="2">
        <f>B59*$B$21-$B$19</f>
        <v>0</v>
      </c>
      <c r="D59" s="2">
        <f>D58+C59</f>
        <v>0</v>
      </c>
    </row>
    <row r="60" spans="1:4">
      <c r="A60" t="s">
        <v>78</v>
      </c>
      <c r="B60" s="5">
        <f>ROUND(50*1.1^32,0)</f>
        <v>0</v>
      </c>
      <c r="C60" s="2">
        <f>B60*$B$21-$B$19</f>
        <v>0</v>
      </c>
      <c r="D60" s="2">
        <f>D59+C60</f>
        <v>0</v>
      </c>
    </row>
    <row r="61" spans="1:4">
      <c r="A61" t="s">
        <v>79</v>
      </c>
      <c r="B61" s="5">
        <f>ROUND(50*1.1^33,0)</f>
        <v>0</v>
      </c>
      <c r="C61" s="2">
        <f>B61*$B$21-$B$19</f>
        <v>0</v>
      </c>
      <c r="D61" s="2">
        <f>D60+C61</f>
        <v>0</v>
      </c>
    </row>
    <row r="62" spans="1:4">
      <c r="A62" t="s">
        <v>80</v>
      </c>
      <c r="B62" s="5">
        <f>ROUND(50*1.1^34,0)</f>
        <v>0</v>
      </c>
      <c r="C62" s="2">
        <f>B62*$B$21-$B$19</f>
        <v>0</v>
      </c>
      <c r="D62" s="2">
        <f>D61+C62</f>
        <v>0</v>
      </c>
    </row>
    <row r="63" spans="1:4">
      <c r="A63" t="s">
        <v>81</v>
      </c>
      <c r="B63" s="5">
        <f>ROUND(50*1.1^35,0)</f>
        <v>0</v>
      </c>
      <c r="C63" s="2">
        <f>B63*$B$21-$B$19</f>
        <v>0</v>
      </c>
      <c r="D63" s="2">
        <f>D62+C63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BreakEven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2025-10-19T16:18:12Z</dcterms:created>
  <dcterms:modified xsi:type="dcterms:W3CDTF">2025-10-19T16:18:12Z</dcterms:modified>
</cp:coreProperties>
</file>